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W:\NLR Nord-Trøndelag\Felles\Publikasjoner\"/>
    </mc:Choice>
  </mc:AlternateContent>
  <xr:revisionPtr revIDLastSave="0" documentId="8_{34FFC711-1A64-49B1-A49D-61C6BC555526}" xr6:coauthVersionLast="44" xr6:coauthVersionMax="44" xr10:uidLastSave="{00000000-0000-0000-0000-000000000000}"/>
  <bookViews>
    <workbookView xWindow="2295" yWindow="2295" windowWidth="21600" windowHeight="11835" activeTab="2" xr2:uid="{00000000-000D-0000-FFFF-FFFF00000000}"/>
  </bookViews>
  <sheets>
    <sheet name="Spirepst danske forsøk" sheetId="1" r:id="rId1"/>
    <sheet name="Frøblanding, referanse" sheetId="6" r:id="rId2"/>
    <sheet name="Frøblanding, beregning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8" l="1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6" i="8"/>
  <c r="O20" i="8"/>
  <c r="P7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18" i="8"/>
  <c r="K18" i="8" s="1"/>
  <c r="J19" i="8"/>
  <c r="K19" i="8" s="1"/>
  <c r="J6" i="8"/>
  <c r="K6" i="8" s="1"/>
  <c r="I20" i="8"/>
  <c r="E20" i="8"/>
  <c r="C19" i="8"/>
  <c r="F19" i="8" s="1"/>
  <c r="C18" i="8"/>
  <c r="F18" i="8" s="1"/>
  <c r="C17" i="8"/>
  <c r="F17" i="8" s="1"/>
  <c r="C16" i="8"/>
  <c r="F16" i="8" s="1"/>
  <c r="C15" i="8"/>
  <c r="F15" i="8" s="1"/>
  <c r="C14" i="8"/>
  <c r="F14" i="8" s="1"/>
  <c r="C13" i="8"/>
  <c r="F13" i="8" s="1"/>
  <c r="C12" i="8"/>
  <c r="F12" i="8" s="1"/>
  <c r="C11" i="8"/>
  <c r="F11" i="8" s="1"/>
  <c r="C10" i="8"/>
  <c r="F10" i="8" s="1"/>
  <c r="C9" i="8"/>
  <c r="F9" i="8" s="1"/>
  <c r="C8" i="8"/>
  <c r="F8" i="8" s="1"/>
  <c r="C7" i="8"/>
  <c r="F7" i="8" s="1"/>
  <c r="C6" i="8"/>
  <c r="F6" i="8" s="1"/>
  <c r="J5" i="6"/>
  <c r="J6" i="6"/>
  <c r="J8" i="6"/>
  <c r="J9" i="6"/>
  <c r="J12" i="6"/>
  <c r="J13" i="6"/>
  <c r="J15" i="6"/>
  <c r="J16" i="6"/>
  <c r="J18" i="6"/>
  <c r="I18" i="6"/>
  <c r="I16" i="6"/>
  <c r="I15" i="6"/>
  <c r="I13" i="6"/>
  <c r="I12" i="6"/>
  <c r="I9" i="6"/>
  <c r="I8" i="6"/>
  <c r="I6" i="6"/>
  <c r="I5" i="6"/>
  <c r="F7" i="6"/>
  <c r="L7" i="6" s="1"/>
  <c r="F18" i="6"/>
  <c r="L18" i="6" s="1"/>
  <c r="E19" i="6"/>
  <c r="C12" i="6"/>
  <c r="F12" i="6" s="1"/>
  <c r="K12" i="6" s="1"/>
  <c r="C10" i="6"/>
  <c r="F10" i="6" s="1"/>
  <c r="C11" i="6"/>
  <c r="F11" i="6" s="1"/>
  <c r="C14" i="6"/>
  <c r="F14" i="6" s="1"/>
  <c r="L14" i="6" s="1"/>
  <c r="C7" i="6"/>
  <c r="C15" i="6"/>
  <c r="F15" i="6" s="1"/>
  <c r="C16" i="6"/>
  <c r="F16" i="6" s="1"/>
  <c r="K16" i="6" s="1"/>
  <c r="C17" i="6"/>
  <c r="F17" i="6" s="1"/>
  <c r="K17" i="6" s="1"/>
  <c r="C18" i="6"/>
  <c r="C6" i="6"/>
  <c r="F6" i="6" s="1"/>
  <c r="L6" i="6" s="1"/>
  <c r="C8" i="6"/>
  <c r="F8" i="6" s="1"/>
  <c r="L8" i="6" s="1"/>
  <c r="C13" i="6"/>
  <c r="F13" i="6" s="1"/>
  <c r="K13" i="6" s="1"/>
  <c r="C5" i="6"/>
  <c r="F5" i="6" s="1"/>
  <c r="L5" i="6" s="1"/>
  <c r="C9" i="6"/>
  <c r="F9" i="6" s="1"/>
  <c r="R11" i="8" l="1"/>
  <c r="L13" i="8"/>
  <c r="L9" i="8"/>
  <c r="R19" i="8"/>
  <c r="L17" i="8"/>
  <c r="R15" i="8"/>
  <c r="L6" i="8"/>
  <c r="L16" i="8"/>
  <c r="L12" i="8"/>
  <c r="L8" i="8"/>
  <c r="R18" i="8"/>
  <c r="R14" i="8"/>
  <c r="R10" i="8"/>
  <c r="L19" i="8"/>
  <c r="L15" i="8"/>
  <c r="L11" i="8"/>
  <c r="L7" i="8"/>
  <c r="R17" i="8"/>
  <c r="R13" i="8"/>
  <c r="R9" i="8"/>
  <c r="K20" i="8"/>
  <c r="L18" i="8"/>
  <c r="L14" i="8"/>
  <c r="L10" i="8"/>
  <c r="R6" i="8"/>
  <c r="R16" i="8"/>
  <c r="R12" i="8"/>
  <c r="R8" i="8"/>
  <c r="P12" i="8"/>
  <c r="P6" i="8"/>
  <c r="P18" i="8"/>
  <c r="P10" i="8"/>
  <c r="P16" i="8"/>
  <c r="P8" i="8"/>
  <c r="P14" i="8"/>
  <c r="Q3" i="8"/>
  <c r="P17" i="8"/>
  <c r="P13" i="8"/>
  <c r="P9" i="8"/>
  <c r="P19" i="8"/>
  <c r="P15" i="8"/>
  <c r="P11" i="8"/>
  <c r="Q20" i="8"/>
  <c r="J20" i="8"/>
  <c r="K5" i="6"/>
  <c r="L10" i="6"/>
  <c r="K10" i="6"/>
  <c r="L15" i="6"/>
  <c r="K15" i="6"/>
  <c r="L11" i="6"/>
  <c r="K11" i="6"/>
  <c r="L13" i="6"/>
  <c r="L9" i="6"/>
  <c r="L19" i="6" s="1"/>
  <c r="K18" i="6"/>
  <c r="K14" i="6"/>
  <c r="L16" i="6"/>
  <c r="L12" i="6"/>
  <c r="L17" i="6"/>
  <c r="K9" i="6"/>
  <c r="K8" i="6"/>
  <c r="K6" i="6"/>
  <c r="K7" i="6"/>
  <c r="F20" i="8"/>
  <c r="G17" i="8" s="1"/>
  <c r="F19" i="6"/>
  <c r="G5" i="6" s="1"/>
  <c r="L20" i="8" l="1"/>
  <c r="M8" i="8" s="1"/>
  <c r="P20" i="8"/>
  <c r="M11" i="8"/>
  <c r="M18" i="8"/>
  <c r="M13" i="8"/>
  <c r="M12" i="8"/>
  <c r="M7" i="8"/>
  <c r="M14" i="8"/>
  <c r="M10" i="8"/>
  <c r="M19" i="8"/>
  <c r="M16" i="8"/>
  <c r="M6" i="8"/>
  <c r="M17" i="8"/>
  <c r="M9" i="8"/>
  <c r="R20" i="8"/>
  <c r="G16" i="8"/>
  <c r="G19" i="8"/>
  <c r="G18" i="8"/>
  <c r="G11" i="8"/>
  <c r="G14" i="8"/>
  <c r="G15" i="8"/>
  <c r="G12" i="8"/>
  <c r="G10" i="8"/>
  <c r="G8" i="8"/>
  <c r="K19" i="6"/>
  <c r="G17" i="6"/>
  <c r="G9" i="6"/>
  <c r="N6" i="6"/>
  <c r="N10" i="6"/>
  <c r="N14" i="6"/>
  <c r="N18" i="6"/>
  <c r="N15" i="6"/>
  <c r="N5" i="6"/>
  <c r="N11" i="6"/>
  <c r="N8" i="6"/>
  <c r="N12" i="6"/>
  <c r="N16" i="6"/>
  <c r="N9" i="6"/>
  <c r="N13" i="6"/>
  <c r="N17" i="6"/>
  <c r="G13" i="6"/>
  <c r="G12" i="6"/>
  <c r="G7" i="6"/>
  <c r="G14" i="6"/>
  <c r="N7" i="6"/>
  <c r="M7" i="6"/>
  <c r="M11" i="6"/>
  <c r="M15" i="6"/>
  <c r="M5" i="6"/>
  <c r="M8" i="6"/>
  <c r="M12" i="6"/>
  <c r="M16" i="6"/>
  <c r="M9" i="6"/>
  <c r="M13" i="6"/>
  <c r="M17" i="6"/>
  <c r="M10" i="6"/>
  <c r="M14" i="6"/>
  <c r="M18" i="6"/>
  <c r="M6" i="6"/>
  <c r="G13" i="8"/>
  <c r="G9" i="8"/>
  <c r="G7" i="8"/>
  <c r="G6" i="8"/>
  <c r="G6" i="6"/>
  <c r="G10" i="6"/>
  <c r="G18" i="6"/>
  <c r="G16" i="6"/>
  <c r="G11" i="6"/>
  <c r="G15" i="6"/>
  <c r="G8" i="6"/>
  <c r="M15" i="8" l="1"/>
  <c r="S19" i="8"/>
  <c r="S11" i="8"/>
  <c r="S15" i="8"/>
  <c r="S7" i="8"/>
  <c r="S9" i="8"/>
  <c r="S18" i="8"/>
  <c r="S12" i="8"/>
  <c r="S13" i="8"/>
  <c r="S8" i="8"/>
  <c r="S6" i="8"/>
  <c r="S10" i="8"/>
  <c r="S17" i="8"/>
  <c r="S16" i="8"/>
  <c r="S14" i="8"/>
  <c r="M20" i="8"/>
  <c r="G20" i="8"/>
  <c r="N19" i="6"/>
  <c r="G19" i="6"/>
  <c r="M19" i="6"/>
  <c r="S20" i="8" l="1"/>
</calcChain>
</file>

<file path=xl/sharedStrings.xml><?xml version="1.0" encoding="utf-8"?>
<sst xmlns="http://schemas.openxmlformats.org/spreadsheetml/2006/main" count="96" uniqueCount="51">
  <si>
    <t>Rødkløver</t>
  </si>
  <si>
    <t>Hvitkløver</t>
  </si>
  <si>
    <t>Alsikekløver</t>
  </si>
  <si>
    <t>Luserne</t>
  </si>
  <si>
    <t>Ital.raigras, diploid</t>
  </si>
  <si>
    <t>Ital.raigras, tetraploid</t>
  </si>
  <si>
    <t>Engsvingel</t>
  </si>
  <si>
    <t>Hundegras</t>
  </si>
  <si>
    <t>Rødsvingel</t>
  </si>
  <si>
    <t>Timotei</t>
  </si>
  <si>
    <t>Engrapp</t>
  </si>
  <si>
    <t>Art</t>
  </si>
  <si>
    <t>Flerårig raigras</t>
  </si>
  <si>
    <t>Bladfaks</t>
  </si>
  <si>
    <t>Strandrør</t>
  </si>
  <si>
    <t>Raisvingel</t>
  </si>
  <si>
    <t>Strandsvingel</t>
  </si>
  <si>
    <t>Feltspiring danske forsøk</t>
  </si>
  <si>
    <t>Sum</t>
  </si>
  <si>
    <t>Frø pr. gram</t>
  </si>
  <si>
    <t>Sådybde, cm</t>
  </si>
  <si>
    <t>Spireprosent ved ulik sådybde</t>
  </si>
  <si>
    <t>Tusenfrøvekt, gram</t>
  </si>
  <si>
    <t>Frøblanding, omregning vekt til antall</t>
  </si>
  <si>
    <t xml:space="preserve">Arters andel i frøblandinger oppgis på vektbasis. </t>
  </si>
  <si>
    <t>Ulik spireevne på ulik sådybde vil også endre forholdet mellom artene.</t>
  </si>
  <si>
    <t>Tusenfrøvekt i tabellen er mer og mindre "typiske" verdier for arten.</t>
  </si>
  <si>
    <t>Tusenfrøvekta vil variere med sort og frøparti. I enkelte arter er det ganske vanlig med tetraploide sorter, som har tyngre frø enn diploide.</t>
  </si>
  <si>
    <t>Med ulik frøvekt mellom artene vil antall frø og potensielt spirer gi en annen del i plantebestand.</t>
  </si>
  <si>
    <t>Andel, vekt</t>
  </si>
  <si>
    <t>Antall frø pr kg blanding</t>
  </si>
  <si>
    <t>Andel, antall</t>
  </si>
  <si>
    <t>1 cm</t>
  </si>
  <si>
    <t>2 cm</t>
  </si>
  <si>
    <t>Andel spirte frø ved sådjup</t>
  </si>
  <si>
    <t>Antall spirte frø ved sådjup</t>
  </si>
  <si>
    <t>Feltspiring,% ved sådjup</t>
  </si>
  <si>
    <t>Dette arket er låst for å beholde referansen, med unntak av gule celler i kolonne E.</t>
  </si>
  <si>
    <t>Referanse, 1 kg blanding</t>
  </si>
  <si>
    <t>Vektandel, %</t>
  </si>
  <si>
    <t>Kg frø/daa</t>
  </si>
  <si>
    <t>Kg frø total</t>
  </si>
  <si>
    <t>Ønsket såmengde, kg/daa</t>
  </si>
  <si>
    <t>Antall daa som skal sås:</t>
  </si>
  <si>
    <t>Antall frø pr dekar</t>
  </si>
  <si>
    <t>Andel, antall, %</t>
  </si>
  <si>
    <t>Total såmengde, kg/daa</t>
  </si>
  <si>
    <t>Fra kg/daa av blanding og ønska sammensetning</t>
  </si>
  <si>
    <t>Fra ønska kg/daa av art til andel og total kg/daa</t>
  </si>
  <si>
    <t>I dette arket kan du beregne sammensetning av egen frøblanding. Skriv i gule celler.</t>
  </si>
  <si>
    <r>
      <rPr>
        <sz val="10"/>
        <color rgb="FFC00000"/>
        <rFont val="Arial"/>
        <family val="2"/>
      </rPr>
      <t>Merk</t>
    </r>
    <r>
      <rPr>
        <sz val="10"/>
        <color theme="9" tint="-0.499984740745262"/>
        <rFont val="Arial"/>
        <family val="2"/>
      </rPr>
      <t>: arket har ingen beskyttelse, så du kan overskrive beregninger/formler.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</si>
</sst>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9" tint="-0.499984740745262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 applyAlignment="1">
      <alignment horizontal="center"/>
    </xf>
    <xf numFmtId="0" fontId="0" fillId="3" borderId="6" xfId="0" applyFill="1" applyBorder="1"/>
    <xf numFmtId="0" fontId="0" fillId="4" borderId="6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  <xf numFmtId="0" fontId="3" fillId="4" borderId="9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/>
    <xf numFmtId="0" fontId="3" fillId="4" borderId="11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9" xfId="0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49" fontId="3" fillId="0" borderId="9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8" fillId="0" borderId="0" xfId="0" applyFont="1"/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9" fontId="0" fillId="0" borderId="0" xfId="1" applyFont="1" applyBorder="1" applyAlignment="1">
      <alignment horizontal="center"/>
    </xf>
    <xf numFmtId="2" fontId="0" fillId="0" borderId="3" xfId="0" applyNumberFormat="1" applyFill="1" applyBorder="1"/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2">
    <cellStyle name="Normal" xfId="0" builtinId="0"/>
    <cellStyle name="Prosent" xfId="1" builtinId="5"/>
  </cellStyles>
  <dxfs count="23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/>
  </sheetViews>
  <sheetFormatPr baseColWidth="10" defaultRowHeight="12.75" x14ac:dyDescent="0.2"/>
  <cols>
    <col min="1" max="1" width="19.140625" customWidth="1"/>
    <col min="15" max="15" width="11.5703125" bestFit="1" customWidth="1"/>
  </cols>
  <sheetData>
    <row r="1" spans="1:5" ht="15" x14ac:dyDescent="0.2">
      <c r="A1" s="55" t="s">
        <v>17</v>
      </c>
    </row>
    <row r="2" spans="1:5" x14ac:dyDescent="0.2">
      <c r="A2" s="1"/>
    </row>
    <row r="3" spans="1:5" x14ac:dyDescent="0.2">
      <c r="A3" s="1" t="s">
        <v>21</v>
      </c>
    </row>
    <row r="4" spans="1:5" x14ac:dyDescent="0.2">
      <c r="A4" s="8"/>
      <c r="B4" s="91" t="s">
        <v>20</v>
      </c>
      <c r="C4" s="91"/>
      <c r="D4" s="91"/>
      <c r="E4" s="91"/>
    </row>
    <row r="5" spans="1:5" x14ac:dyDescent="0.2">
      <c r="A5" s="9" t="s">
        <v>11</v>
      </c>
      <c r="B5" s="7">
        <v>1</v>
      </c>
      <c r="C5" s="7">
        <v>2</v>
      </c>
      <c r="D5" s="7">
        <v>4</v>
      </c>
      <c r="E5" s="7">
        <v>6</v>
      </c>
    </row>
    <row r="6" spans="1:5" ht="15" customHeight="1" x14ac:dyDescent="0.2">
      <c r="A6" s="11" t="s">
        <v>1</v>
      </c>
      <c r="B6" s="12">
        <v>40</v>
      </c>
      <c r="C6" s="12">
        <v>34</v>
      </c>
      <c r="D6" s="12">
        <v>8</v>
      </c>
      <c r="E6" s="12">
        <v>0</v>
      </c>
    </row>
    <row r="7" spans="1:5" ht="15" customHeight="1" x14ac:dyDescent="0.2">
      <c r="A7" s="13" t="s">
        <v>0</v>
      </c>
      <c r="B7" s="14">
        <v>42</v>
      </c>
      <c r="C7" s="14">
        <v>39</v>
      </c>
      <c r="D7" s="14">
        <v>17</v>
      </c>
      <c r="E7" s="14">
        <v>0</v>
      </c>
    </row>
    <row r="8" spans="1:5" ht="15" customHeight="1" x14ac:dyDescent="0.2">
      <c r="A8" s="13" t="s">
        <v>3</v>
      </c>
      <c r="B8" s="14">
        <v>38</v>
      </c>
      <c r="C8" s="14">
        <v>35</v>
      </c>
      <c r="D8" s="14">
        <v>11</v>
      </c>
      <c r="E8" s="14">
        <v>0</v>
      </c>
    </row>
    <row r="9" spans="1:5" ht="15" customHeight="1" x14ac:dyDescent="0.2">
      <c r="A9" s="13" t="s">
        <v>5</v>
      </c>
      <c r="B9" s="14">
        <v>76</v>
      </c>
      <c r="C9" s="14">
        <v>73</v>
      </c>
      <c r="D9" s="14">
        <v>57</v>
      </c>
      <c r="E9" s="14">
        <v>32</v>
      </c>
    </row>
    <row r="10" spans="1:5" ht="15" customHeight="1" x14ac:dyDescent="0.2">
      <c r="A10" s="13" t="s">
        <v>4</v>
      </c>
      <c r="B10" s="14">
        <v>75</v>
      </c>
      <c r="C10" s="14">
        <v>68</v>
      </c>
      <c r="D10" s="14">
        <v>43</v>
      </c>
      <c r="E10" s="14">
        <v>13</v>
      </c>
    </row>
    <row r="11" spans="1:5" ht="15" customHeight="1" x14ac:dyDescent="0.2">
      <c r="A11" s="13" t="s">
        <v>12</v>
      </c>
      <c r="B11" s="14">
        <v>62</v>
      </c>
      <c r="C11" s="14">
        <v>63</v>
      </c>
      <c r="D11" s="14">
        <v>45</v>
      </c>
      <c r="E11" s="14">
        <v>11</v>
      </c>
    </row>
    <row r="12" spans="1:5" ht="15" customHeight="1" x14ac:dyDescent="0.2">
      <c r="A12" s="13" t="s">
        <v>6</v>
      </c>
      <c r="B12" s="14">
        <v>48</v>
      </c>
      <c r="C12" s="14">
        <v>40</v>
      </c>
      <c r="D12" s="14">
        <v>8</v>
      </c>
      <c r="E12" s="14">
        <v>2</v>
      </c>
    </row>
    <row r="13" spans="1:5" ht="15" customHeight="1" x14ac:dyDescent="0.2">
      <c r="A13" s="13" t="s">
        <v>8</v>
      </c>
      <c r="B13" s="14">
        <v>64</v>
      </c>
      <c r="C13" s="14">
        <v>53</v>
      </c>
      <c r="D13" s="14">
        <v>12</v>
      </c>
      <c r="E13" s="14">
        <v>1</v>
      </c>
    </row>
    <row r="14" spans="1:5" ht="15" customHeight="1" x14ac:dyDescent="0.2">
      <c r="A14" s="13" t="s">
        <v>7</v>
      </c>
      <c r="B14" s="14">
        <v>47</v>
      </c>
      <c r="C14" s="14">
        <v>35</v>
      </c>
      <c r="D14" s="14">
        <v>11</v>
      </c>
      <c r="E14" s="14">
        <v>2</v>
      </c>
    </row>
    <row r="15" spans="1:5" ht="15" customHeight="1" x14ac:dyDescent="0.2">
      <c r="A15" s="13" t="s">
        <v>9</v>
      </c>
      <c r="B15" s="14">
        <v>34</v>
      </c>
      <c r="C15" s="14">
        <v>10</v>
      </c>
      <c r="D15" s="14">
        <v>0</v>
      </c>
      <c r="E15" s="14">
        <v>0</v>
      </c>
    </row>
    <row r="16" spans="1:5" ht="15" customHeight="1" x14ac:dyDescent="0.2">
      <c r="A16" s="15" t="s">
        <v>10</v>
      </c>
      <c r="B16" s="16">
        <v>30</v>
      </c>
      <c r="C16" s="16">
        <v>12</v>
      </c>
      <c r="D16" s="16">
        <v>0</v>
      </c>
      <c r="E16" s="16">
        <v>0</v>
      </c>
    </row>
  </sheetData>
  <sheetProtection algorithmName="SHA-512" hashValue="JaYztDmlrDl07vp0uZmWu5HawSG3hrfne+q9E7i9VN1XIBebaAlPFqMBkyJJXLTzaphDKn28GTRzlsAh0IIuag==" saltValue="1+qFiiooapLdErMgZO4Idg==" spinCount="100000" sheet="1" selectLockedCells="1"/>
  <mergeCells count="1">
    <mergeCell ref="B4:E4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E6" sqref="E6"/>
    </sheetView>
  </sheetViews>
  <sheetFormatPr baseColWidth="10" defaultRowHeight="12.75" x14ac:dyDescent="0.2"/>
  <cols>
    <col min="1" max="1" width="15.140625" style="18" customWidth="1"/>
    <col min="2" max="2" width="12.42578125" style="19" customWidth="1"/>
    <col min="3" max="3" width="11.42578125" style="19"/>
    <col min="5" max="7" width="11.42578125" style="4"/>
    <col min="9" max="12" width="11.42578125" style="4"/>
    <col min="16" max="16" width="11.5703125" bestFit="1" customWidth="1"/>
  </cols>
  <sheetData>
    <row r="1" spans="1:14" ht="15" x14ac:dyDescent="0.2">
      <c r="A1" s="54" t="s">
        <v>23</v>
      </c>
      <c r="E1" s="3"/>
    </row>
    <row r="2" spans="1:14" x14ac:dyDescent="0.2">
      <c r="A2" s="56" t="s">
        <v>37</v>
      </c>
      <c r="E2" s="3"/>
    </row>
    <row r="3" spans="1:14" x14ac:dyDescent="0.2">
      <c r="E3" s="3"/>
      <c r="I3" s="93" t="s">
        <v>36</v>
      </c>
      <c r="J3" s="93"/>
      <c r="K3" s="93" t="s">
        <v>35</v>
      </c>
      <c r="L3" s="93"/>
      <c r="M3" s="93" t="s">
        <v>34</v>
      </c>
      <c r="N3" s="93"/>
    </row>
    <row r="4" spans="1:14" s="17" customFormat="1" ht="25.5" x14ac:dyDescent="0.2">
      <c r="A4" s="24"/>
      <c r="B4" s="25" t="s">
        <v>22</v>
      </c>
      <c r="C4" s="25" t="s">
        <v>19</v>
      </c>
      <c r="E4" s="48" t="s">
        <v>29</v>
      </c>
      <c r="F4" s="48" t="s">
        <v>30</v>
      </c>
      <c r="G4" s="48" t="s">
        <v>31</v>
      </c>
      <c r="I4" s="48" t="s">
        <v>32</v>
      </c>
      <c r="J4" s="48" t="s">
        <v>33</v>
      </c>
      <c r="K4" s="48" t="s">
        <v>32</v>
      </c>
      <c r="L4" s="48" t="s">
        <v>33</v>
      </c>
      <c r="M4" s="48" t="s">
        <v>32</v>
      </c>
      <c r="N4" s="48" t="s">
        <v>33</v>
      </c>
    </row>
    <row r="5" spans="1:14" x14ac:dyDescent="0.2">
      <c r="A5" s="18" t="s">
        <v>9</v>
      </c>
      <c r="B5" s="20">
        <v>0.5</v>
      </c>
      <c r="C5" s="21">
        <f t="shared" ref="C5:C18" si="0">(1/B5)*1000</f>
        <v>2000</v>
      </c>
      <c r="E5" s="57">
        <v>60</v>
      </c>
      <c r="F5" s="43">
        <f>C5*1000*E5%</f>
        <v>1200000</v>
      </c>
      <c r="G5" s="44">
        <f>F5/$F$19</f>
        <v>0.8571428571428571</v>
      </c>
      <c r="I5" s="4">
        <f>'Spirepst danske forsøk'!B15</f>
        <v>34</v>
      </c>
      <c r="J5" s="4">
        <f>'Spirepst danske forsøk'!C15</f>
        <v>10</v>
      </c>
      <c r="K5" s="43">
        <f>F5*I5%</f>
        <v>408000.00000000006</v>
      </c>
      <c r="L5" s="43">
        <f>F5*J5%</f>
        <v>120000</v>
      </c>
      <c r="M5" s="44">
        <f>K5/$K$19</f>
        <v>0.81437125748502992</v>
      </c>
      <c r="N5" s="44">
        <f>L5/$L$19</f>
        <v>0.60150375939849621</v>
      </c>
    </row>
    <row r="6" spans="1:14" x14ac:dyDescent="0.2">
      <c r="A6" s="18" t="s">
        <v>6</v>
      </c>
      <c r="B6" s="20">
        <v>2</v>
      </c>
      <c r="C6" s="21">
        <f t="shared" si="0"/>
        <v>500</v>
      </c>
      <c r="E6" s="58">
        <v>30</v>
      </c>
      <c r="F6" s="43">
        <f t="shared" ref="F6:F18" si="1">C6*1000*E6%</f>
        <v>150000</v>
      </c>
      <c r="G6" s="44">
        <f t="shared" ref="G6:G18" si="2">F6/$F$19</f>
        <v>0.10714285714285714</v>
      </c>
      <c r="I6" s="4">
        <f>'Spirepst danske forsøk'!B12</f>
        <v>48</v>
      </c>
      <c r="J6" s="4">
        <f>'Spirepst danske forsøk'!C12</f>
        <v>40</v>
      </c>
      <c r="K6" s="43">
        <f t="shared" ref="K6:K18" si="3">F6*I6%</f>
        <v>72000</v>
      </c>
      <c r="L6" s="43">
        <f t="shared" ref="L6:L18" si="4">F6*J6%</f>
        <v>60000</v>
      </c>
      <c r="M6" s="44">
        <f t="shared" ref="M6:M18" si="5">K6/$K$19</f>
        <v>0.1437125748502994</v>
      </c>
      <c r="N6" s="44">
        <f t="shared" ref="N6:N18" si="6">L6/$L$19</f>
        <v>0.3007518796992481</v>
      </c>
    </row>
    <row r="7" spans="1:14" x14ac:dyDescent="0.2">
      <c r="A7" s="23" t="s">
        <v>13</v>
      </c>
      <c r="B7" s="20">
        <v>3</v>
      </c>
      <c r="C7" s="21">
        <f t="shared" si="0"/>
        <v>333.33333333333331</v>
      </c>
      <c r="E7" s="58"/>
      <c r="F7" s="43">
        <f t="shared" si="1"/>
        <v>0</v>
      </c>
      <c r="G7" s="44">
        <f t="shared" si="2"/>
        <v>0</v>
      </c>
      <c r="K7" s="43">
        <f t="shared" si="3"/>
        <v>0</v>
      </c>
      <c r="L7" s="43">
        <f t="shared" si="4"/>
        <v>0</v>
      </c>
      <c r="M7" s="44">
        <f t="shared" si="5"/>
        <v>0</v>
      </c>
      <c r="N7" s="44">
        <f t="shared" si="6"/>
        <v>0</v>
      </c>
    </row>
    <row r="8" spans="1:14" x14ac:dyDescent="0.2">
      <c r="A8" s="18" t="s">
        <v>7</v>
      </c>
      <c r="B8" s="20">
        <v>1.1000000000000001</v>
      </c>
      <c r="C8" s="21">
        <f t="shared" si="0"/>
        <v>909.09090909090901</v>
      </c>
      <c r="E8" s="59"/>
      <c r="F8" s="43">
        <f t="shared" si="1"/>
        <v>0</v>
      </c>
      <c r="G8" s="44">
        <f t="shared" si="2"/>
        <v>0</v>
      </c>
      <c r="I8" s="4">
        <f>'Spirepst danske forsøk'!B14</f>
        <v>47</v>
      </c>
      <c r="J8" s="4">
        <f>'Spirepst danske forsøk'!C14</f>
        <v>35</v>
      </c>
      <c r="K8" s="43">
        <f t="shared" si="3"/>
        <v>0</v>
      </c>
      <c r="L8" s="43">
        <f t="shared" si="4"/>
        <v>0</v>
      </c>
      <c r="M8" s="44">
        <f t="shared" si="5"/>
        <v>0</v>
      </c>
      <c r="N8" s="44">
        <f t="shared" si="6"/>
        <v>0</v>
      </c>
    </row>
    <row r="9" spans="1:14" x14ac:dyDescent="0.2">
      <c r="A9" s="23" t="s">
        <v>10</v>
      </c>
      <c r="B9" s="22">
        <v>0.25</v>
      </c>
      <c r="C9" s="21">
        <f t="shared" si="0"/>
        <v>4000</v>
      </c>
      <c r="E9" s="58"/>
      <c r="F9" s="43">
        <f t="shared" si="1"/>
        <v>0</v>
      </c>
      <c r="G9" s="44">
        <f t="shared" si="2"/>
        <v>0</v>
      </c>
      <c r="I9" s="4">
        <f>'Spirepst danske forsøk'!B16</f>
        <v>30</v>
      </c>
      <c r="J9" s="4">
        <f>'Spirepst danske forsøk'!C16</f>
        <v>12</v>
      </c>
      <c r="K9" s="43">
        <f t="shared" si="3"/>
        <v>0</v>
      </c>
      <c r="L9" s="43">
        <f t="shared" si="4"/>
        <v>0</v>
      </c>
      <c r="M9" s="44">
        <f t="shared" si="5"/>
        <v>0</v>
      </c>
      <c r="N9" s="44">
        <f t="shared" si="6"/>
        <v>0</v>
      </c>
    </row>
    <row r="10" spans="1:14" x14ac:dyDescent="0.2">
      <c r="A10" s="23" t="s">
        <v>16</v>
      </c>
      <c r="B10" s="20">
        <v>2.5</v>
      </c>
      <c r="C10" s="21">
        <f t="shared" si="0"/>
        <v>400</v>
      </c>
      <c r="E10" s="58"/>
      <c r="F10" s="43">
        <f t="shared" si="1"/>
        <v>0</v>
      </c>
      <c r="G10" s="44">
        <f t="shared" si="2"/>
        <v>0</v>
      </c>
      <c r="K10" s="43">
        <f t="shared" si="3"/>
        <v>0</v>
      </c>
      <c r="L10" s="43">
        <f t="shared" si="4"/>
        <v>0</v>
      </c>
      <c r="M10" s="44">
        <f t="shared" si="5"/>
        <v>0</v>
      </c>
      <c r="N10" s="44">
        <f t="shared" si="6"/>
        <v>0</v>
      </c>
    </row>
    <row r="11" spans="1:14" x14ac:dyDescent="0.2">
      <c r="A11" s="23" t="s">
        <v>15</v>
      </c>
      <c r="B11" s="20">
        <v>2.5</v>
      </c>
      <c r="C11" s="21">
        <f t="shared" si="0"/>
        <v>400</v>
      </c>
      <c r="E11" s="58"/>
      <c r="F11" s="43">
        <f t="shared" si="1"/>
        <v>0</v>
      </c>
      <c r="G11" s="44">
        <f t="shared" si="2"/>
        <v>0</v>
      </c>
      <c r="K11" s="43">
        <f t="shared" si="3"/>
        <v>0</v>
      </c>
      <c r="L11" s="43">
        <f t="shared" si="4"/>
        <v>0</v>
      </c>
      <c r="M11" s="44">
        <f t="shared" si="5"/>
        <v>0</v>
      </c>
      <c r="N11" s="44">
        <f t="shared" si="6"/>
        <v>0</v>
      </c>
    </row>
    <row r="12" spans="1:14" x14ac:dyDescent="0.2">
      <c r="A12" s="23" t="s">
        <v>12</v>
      </c>
      <c r="B12" s="20">
        <v>2.2000000000000002</v>
      </c>
      <c r="C12" s="21">
        <f t="shared" si="0"/>
        <v>454.5454545454545</v>
      </c>
      <c r="E12" s="58"/>
      <c r="F12" s="43">
        <f t="shared" si="1"/>
        <v>0</v>
      </c>
      <c r="G12" s="44">
        <f t="shared" si="2"/>
        <v>0</v>
      </c>
      <c r="I12" s="4">
        <f>'Spirepst danske forsøk'!B11</f>
        <v>62</v>
      </c>
      <c r="J12" s="4">
        <f>'Spirepst danske forsøk'!C11</f>
        <v>63</v>
      </c>
      <c r="K12" s="43">
        <f t="shared" si="3"/>
        <v>0</v>
      </c>
      <c r="L12" s="43">
        <f t="shared" si="4"/>
        <v>0</v>
      </c>
      <c r="M12" s="44">
        <f t="shared" si="5"/>
        <v>0</v>
      </c>
      <c r="N12" s="44">
        <f t="shared" si="6"/>
        <v>0</v>
      </c>
    </row>
    <row r="13" spans="1:14" x14ac:dyDescent="0.2">
      <c r="A13" s="18" t="s">
        <v>8</v>
      </c>
      <c r="B13" s="20">
        <v>0.8</v>
      </c>
      <c r="C13" s="21">
        <f t="shared" si="0"/>
        <v>1250</v>
      </c>
      <c r="E13" s="58"/>
      <c r="F13" s="43">
        <f t="shared" si="1"/>
        <v>0</v>
      </c>
      <c r="G13" s="44">
        <f t="shared" si="2"/>
        <v>0</v>
      </c>
      <c r="I13" s="4">
        <f>'Spirepst danske forsøk'!B13</f>
        <v>64</v>
      </c>
      <c r="J13" s="4">
        <f>'Spirepst danske forsøk'!C13</f>
        <v>53</v>
      </c>
      <c r="K13" s="43">
        <f t="shared" si="3"/>
        <v>0</v>
      </c>
      <c r="L13" s="43">
        <f t="shared" si="4"/>
        <v>0</v>
      </c>
      <c r="M13" s="44">
        <f t="shared" si="5"/>
        <v>0</v>
      </c>
      <c r="N13" s="44">
        <f t="shared" si="6"/>
        <v>0</v>
      </c>
    </row>
    <row r="14" spans="1:14" x14ac:dyDescent="0.2">
      <c r="A14" s="23" t="s">
        <v>14</v>
      </c>
      <c r="B14" s="20">
        <v>0.6</v>
      </c>
      <c r="C14" s="21">
        <f t="shared" si="0"/>
        <v>1666.6666666666667</v>
      </c>
      <c r="E14" s="58"/>
      <c r="F14" s="43">
        <f t="shared" si="1"/>
        <v>0</v>
      </c>
      <c r="G14" s="44">
        <f t="shared" si="2"/>
        <v>0</v>
      </c>
      <c r="K14" s="43">
        <f t="shared" si="3"/>
        <v>0</v>
      </c>
      <c r="L14" s="43">
        <f t="shared" si="4"/>
        <v>0</v>
      </c>
      <c r="M14" s="44">
        <f t="shared" si="5"/>
        <v>0</v>
      </c>
      <c r="N14" s="44">
        <f t="shared" si="6"/>
        <v>0</v>
      </c>
    </row>
    <row r="15" spans="1:14" x14ac:dyDescent="0.2">
      <c r="A15" s="18" t="s">
        <v>0</v>
      </c>
      <c r="B15" s="20">
        <v>2</v>
      </c>
      <c r="C15" s="21">
        <f t="shared" si="0"/>
        <v>500</v>
      </c>
      <c r="E15" s="58">
        <v>10</v>
      </c>
      <c r="F15" s="43">
        <f t="shared" si="1"/>
        <v>50000</v>
      </c>
      <c r="G15" s="44">
        <f t="shared" si="2"/>
        <v>3.5714285714285712E-2</v>
      </c>
      <c r="I15" s="4">
        <f>'Spirepst danske forsøk'!B7</f>
        <v>42</v>
      </c>
      <c r="J15" s="4">
        <f>'Spirepst danske forsøk'!C7</f>
        <v>39</v>
      </c>
      <c r="K15" s="43">
        <f t="shared" si="3"/>
        <v>21000</v>
      </c>
      <c r="L15" s="43">
        <f t="shared" si="4"/>
        <v>19500</v>
      </c>
      <c r="M15" s="44">
        <f t="shared" si="5"/>
        <v>4.1916167664670656E-2</v>
      </c>
      <c r="N15" s="44">
        <f t="shared" si="6"/>
        <v>9.7744360902255634E-2</v>
      </c>
    </row>
    <row r="16" spans="1:14" x14ac:dyDescent="0.2">
      <c r="A16" s="18" t="s">
        <v>1</v>
      </c>
      <c r="B16" s="20">
        <v>0.7</v>
      </c>
      <c r="C16" s="21">
        <f t="shared" si="0"/>
        <v>1428.5714285714287</v>
      </c>
      <c r="E16" s="60"/>
      <c r="F16" s="43">
        <f t="shared" si="1"/>
        <v>0</v>
      </c>
      <c r="G16" s="44">
        <f t="shared" si="2"/>
        <v>0</v>
      </c>
      <c r="I16" s="4">
        <f>'Spirepst danske forsøk'!B6</f>
        <v>40</v>
      </c>
      <c r="J16" s="4">
        <f>'Spirepst danske forsøk'!C6</f>
        <v>34</v>
      </c>
      <c r="K16" s="43">
        <f t="shared" si="3"/>
        <v>0</v>
      </c>
      <c r="L16" s="43">
        <f t="shared" si="4"/>
        <v>0</v>
      </c>
      <c r="M16" s="44">
        <f t="shared" si="5"/>
        <v>0</v>
      </c>
      <c r="N16" s="44">
        <f t="shared" si="6"/>
        <v>0</v>
      </c>
    </row>
    <row r="17" spans="1:14" x14ac:dyDescent="0.2">
      <c r="A17" s="18" t="s">
        <v>2</v>
      </c>
      <c r="B17" s="20">
        <v>0.7</v>
      </c>
      <c r="C17" s="21">
        <f t="shared" si="0"/>
        <v>1428.5714285714287</v>
      </c>
      <c r="E17" s="58"/>
      <c r="F17" s="43">
        <f t="shared" si="1"/>
        <v>0</v>
      </c>
      <c r="G17" s="44">
        <f t="shared" si="2"/>
        <v>0</v>
      </c>
      <c r="K17" s="43">
        <f t="shared" si="3"/>
        <v>0</v>
      </c>
      <c r="L17" s="43">
        <f t="shared" si="4"/>
        <v>0</v>
      </c>
      <c r="M17" s="44">
        <f t="shared" si="5"/>
        <v>0</v>
      </c>
      <c r="N17" s="44">
        <f t="shared" si="6"/>
        <v>0</v>
      </c>
    </row>
    <row r="18" spans="1:14" x14ac:dyDescent="0.2">
      <c r="A18" s="26" t="s">
        <v>3</v>
      </c>
      <c r="B18" s="27">
        <v>2</v>
      </c>
      <c r="C18" s="28">
        <f t="shared" si="0"/>
        <v>500</v>
      </c>
      <c r="E18" s="61"/>
      <c r="F18" s="43">
        <f t="shared" si="1"/>
        <v>0</v>
      </c>
      <c r="G18" s="44">
        <f t="shared" si="2"/>
        <v>0</v>
      </c>
      <c r="I18" s="6">
        <f>'Spirepst danske forsøk'!B8</f>
        <v>38</v>
      </c>
      <c r="J18" s="6">
        <f>'Spirepst danske forsøk'!C8</f>
        <v>35</v>
      </c>
      <c r="K18" s="43">
        <f t="shared" si="3"/>
        <v>0</v>
      </c>
      <c r="L18" s="43">
        <f t="shared" si="4"/>
        <v>0</v>
      </c>
      <c r="M18" s="44">
        <f t="shared" si="5"/>
        <v>0</v>
      </c>
      <c r="N18" s="44">
        <f t="shared" si="6"/>
        <v>0</v>
      </c>
    </row>
    <row r="19" spans="1:14" x14ac:dyDescent="0.2">
      <c r="A19" s="29"/>
      <c r="B19" s="30"/>
      <c r="C19" s="31"/>
      <c r="D19" s="49" t="s">
        <v>18</v>
      </c>
      <c r="E19" s="50">
        <f>SUM(E5:E18)</f>
        <v>100</v>
      </c>
      <c r="F19" s="51">
        <f>SUM(F5:F18)</f>
        <v>1400000</v>
      </c>
      <c r="G19" s="52">
        <f>SUM(G5:G18)</f>
        <v>0.99999999999999989</v>
      </c>
      <c r="K19" s="51">
        <f>SUM(K5:K18)</f>
        <v>501000.00000000006</v>
      </c>
      <c r="L19" s="51">
        <f>SUM(L5:L18)</f>
        <v>199500</v>
      </c>
      <c r="M19" s="53">
        <f>SUM(M5:M18)</f>
        <v>1</v>
      </c>
      <c r="N19" s="53">
        <f>SUM(N5:N18)</f>
        <v>1</v>
      </c>
    </row>
    <row r="20" spans="1:14" ht="26.25" customHeight="1" x14ac:dyDescent="0.2">
      <c r="A20" s="92" t="s">
        <v>26</v>
      </c>
      <c r="B20" s="92"/>
      <c r="C20" s="92"/>
    </row>
    <row r="21" spans="1:14" ht="38.25" customHeight="1" x14ac:dyDescent="0.2">
      <c r="A21" s="92" t="s">
        <v>27</v>
      </c>
      <c r="B21" s="92"/>
      <c r="C21" s="92"/>
    </row>
    <row r="23" spans="1:14" x14ac:dyDescent="0.2">
      <c r="A23" s="32" t="s">
        <v>24</v>
      </c>
      <c r="B23" s="33"/>
      <c r="C23" s="33"/>
      <c r="D23" s="34"/>
      <c r="E23" s="41"/>
      <c r="F23" s="41"/>
      <c r="G23" s="45"/>
    </row>
    <row r="24" spans="1:14" x14ac:dyDescent="0.2">
      <c r="A24" s="35" t="s">
        <v>28</v>
      </c>
      <c r="B24" s="36"/>
      <c r="C24" s="36"/>
      <c r="D24" s="37"/>
      <c r="E24" s="42"/>
      <c r="F24" s="42"/>
      <c r="G24" s="46"/>
    </row>
    <row r="25" spans="1:14" x14ac:dyDescent="0.2">
      <c r="A25" s="38" t="s">
        <v>25</v>
      </c>
      <c r="B25" s="39"/>
      <c r="C25" s="39"/>
      <c r="D25" s="40"/>
      <c r="E25" s="10"/>
      <c r="F25" s="10"/>
      <c r="G25" s="47"/>
    </row>
  </sheetData>
  <sheetProtection algorithmName="SHA-512" hashValue="5akarA0TBl+Vra0GUjTAyT2COEvlP5PiEVgbF4ez+szKwT8wbF/1dITSGmukWDc3lsf1r0PzuDRc21yLk6r2WA==" saltValue="EAnBxn7/wQJUkx2CajeHqA==" spinCount="100000" sheet="1" objects="1" selectLockedCells="1"/>
  <mergeCells count="5">
    <mergeCell ref="A20:C20"/>
    <mergeCell ref="A21:C21"/>
    <mergeCell ref="I3:J3"/>
    <mergeCell ref="M3:N3"/>
    <mergeCell ref="K3:L3"/>
  </mergeCells>
  <phoneticPr fontId="2" type="noConversion"/>
  <conditionalFormatting sqref="E19">
    <cfRule type="cellIs" dxfId="22" priority="10" stopIfTrue="1" operator="lessThan">
      <formula>100</formula>
    </cfRule>
    <cfRule type="cellIs" dxfId="21" priority="11" stopIfTrue="1" operator="greaterThan">
      <formula>100</formula>
    </cfRule>
  </conditionalFormatting>
  <conditionalFormatting sqref="F5:G18">
    <cfRule type="cellIs" dxfId="20" priority="7" stopIfTrue="1" operator="equal">
      <formula>0</formula>
    </cfRule>
  </conditionalFormatting>
  <conditionalFormatting sqref="G19">
    <cfRule type="cellIs" dxfId="19" priority="3" stopIfTrue="1" operator="lessThan">
      <formula>1</formula>
    </cfRule>
    <cfRule type="cellIs" dxfId="18" priority="4" stopIfTrue="1" operator="greaterThan">
      <formula>1</formula>
    </cfRule>
  </conditionalFormatting>
  <conditionalFormatting sqref="K5:L18">
    <cfRule type="cellIs" dxfId="17" priority="2" stopIfTrue="1" operator="equal">
      <formula>0</formula>
    </cfRule>
  </conditionalFormatting>
  <conditionalFormatting sqref="M5:N18">
    <cfRule type="cellIs" dxfId="16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6"/>
  <sheetViews>
    <sheetView tabSelected="1" workbookViewId="0">
      <selection activeCell="I6" sqref="I6"/>
    </sheetView>
  </sheetViews>
  <sheetFormatPr baseColWidth="10" defaultRowHeight="12.75" x14ac:dyDescent="0.2"/>
  <cols>
    <col min="1" max="1" width="15.140625" style="18" customWidth="1"/>
    <col min="2" max="2" width="12.42578125" style="19" customWidth="1"/>
    <col min="3" max="3" width="11.42578125" style="19"/>
    <col min="4" max="4" width="8.7109375" customWidth="1"/>
    <col min="5" max="7" width="11.42578125" style="4"/>
    <col min="8" max="8" width="6.7109375" customWidth="1"/>
    <col min="10" max="10" width="11.5703125" bestFit="1" customWidth="1"/>
    <col min="12" max="12" width="11.42578125" style="4" hidden="1" customWidth="1"/>
    <col min="13" max="13" width="11.42578125" style="4"/>
    <col min="14" max="14" width="6.7109375" customWidth="1"/>
    <col min="18" max="18" width="0" hidden="1" customWidth="1"/>
    <col min="20" max="20" width="6.7109375" customWidth="1"/>
  </cols>
  <sheetData>
    <row r="1" spans="1:19" ht="15" x14ac:dyDescent="0.2">
      <c r="A1" s="54" t="s">
        <v>23</v>
      </c>
      <c r="E1" s="3"/>
    </row>
    <row r="2" spans="1:19" x14ac:dyDescent="0.2">
      <c r="A2" s="62" t="s">
        <v>49</v>
      </c>
      <c r="E2" s="3"/>
      <c r="F2" s="74"/>
      <c r="I2" s="83" t="s">
        <v>47</v>
      </c>
      <c r="O2" s="83" t="s">
        <v>48</v>
      </c>
    </row>
    <row r="3" spans="1:19" x14ac:dyDescent="0.2">
      <c r="A3" s="62" t="s">
        <v>50</v>
      </c>
      <c r="E3" s="3"/>
      <c r="I3" s="75" t="s">
        <v>42</v>
      </c>
      <c r="J3" s="5"/>
      <c r="K3" s="8">
        <v>2.5</v>
      </c>
      <c r="L3" s="63"/>
      <c r="M3" s="64"/>
      <c r="O3" s="75" t="s">
        <v>46</v>
      </c>
      <c r="P3" s="5"/>
      <c r="Q3" s="88">
        <f>O20</f>
        <v>3.5</v>
      </c>
      <c r="R3" s="63"/>
      <c r="S3" s="64"/>
    </row>
    <row r="4" spans="1:19" x14ac:dyDescent="0.2">
      <c r="E4" s="94" t="s">
        <v>38</v>
      </c>
      <c r="F4" s="91"/>
      <c r="G4" s="95"/>
      <c r="I4" s="76" t="s">
        <v>43</v>
      </c>
      <c r="J4" s="2"/>
      <c r="K4" s="77">
        <v>10</v>
      </c>
      <c r="L4" s="78"/>
      <c r="M4" s="79"/>
      <c r="O4" s="76" t="s">
        <v>43</v>
      </c>
      <c r="P4" s="2"/>
      <c r="Q4" s="77">
        <v>10</v>
      </c>
      <c r="R4" s="78"/>
      <c r="S4" s="79"/>
    </row>
    <row r="5" spans="1:19" s="17" customFormat="1" ht="25.5" x14ac:dyDescent="0.2">
      <c r="A5" s="24"/>
      <c r="B5" s="25" t="s">
        <v>22</v>
      </c>
      <c r="C5" s="25" t="s">
        <v>19</v>
      </c>
      <c r="E5" s="65" t="s">
        <v>29</v>
      </c>
      <c r="F5" s="48" t="s">
        <v>30</v>
      </c>
      <c r="G5" s="66" t="s">
        <v>31</v>
      </c>
      <c r="I5" s="65" t="s">
        <v>39</v>
      </c>
      <c r="J5" s="48" t="s">
        <v>40</v>
      </c>
      <c r="K5" s="48" t="s">
        <v>41</v>
      </c>
      <c r="L5" s="48" t="s">
        <v>44</v>
      </c>
      <c r="M5" s="66" t="s">
        <v>45</v>
      </c>
      <c r="O5" s="65" t="s">
        <v>40</v>
      </c>
      <c r="P5" s="48" t="s">
        <v>39</v>
      </c>
      <c r="Q5" s="48" t="s">
        <v>41</v>
      </c>
      <c r="R5" s="48" t="s">
        <v>44</v>
      </c>
      <c r="S5" s="66" t="s">
        <v>45</v>
      </c>
    </row>
    <row r="6" spans="1:19" x14ac:dyDescent="0.2">
      <c r="A6" s="18" t="s">
        <v>9</v>
      </c>
      <c r="B6" s="20">
        <v>0.5</v>
      </c>
      <c r="C6" s="21">
        <f t="shared" ref="C6:C19" si="0">(1/B6)*1000</f>
        <v>2000</v>
      </c>
      <c r="E6" s="67">
        <v>60</v>
      </c>
      <c r="F6" s="68">
        <f>C6*1000*E6%</f>
        <v>1200000</v>
      </c>
      <c r="G6" s="69">
        <f>F6/$F$20</f>
        <v>0.8571428571428571</v>
      </c>
      <c r="I6" s="80">
        <v>60</v>
      </c>
      <c r="J6" s="78">
        <f>$K$3*I6%</f>
        <v>1.5</v>
      </c>
      <c r="K6" s="78">
        <f>J6*$K$4</f>
        <v>15</v>
      </c>
      <c r="L6" s="68">
        <f>C6*1000*I6%*$K$3</f>
        <v>3000000</v>
      </c>
      <c r="M6" s="69">
        <f>L6/$L$20</f>
        <v>0.8571428571428571</v>
      </c>
      <c r="O6" s="84">
        <v>1.5</v>
      </c>
      <c r="P6" s="87">
        <f>O6/$O$20</f>
        <v>0.42857142857142855</v>
      </c>
      <c r="Q6" s="78">
        <f>O6*$Q$4</f>
        <v>15</v>
      </c>
      <c r="R6" s="68">
        <f>C6*1000*O6</f>
        <v>3000000</v>
      </c>
      <c r="S6" s="69">
        <f>R6/$R$20</f>
        <v>0.76923076923076927</v>
      </c>
    </row>
    <row r="7" spans="1:19" x14ac:dyDescent="0.2">
      <c r="A7" s="18" t="s">
        <v>6</v>
      </c>
      <c r="B7" s="20">
        <v>2</v>
      </c>
      <c r="C7" s="21">
        <f t="shared" si="0"/>
        <v>500</v>
      </c>
      <c r="E7" s="67">
        <v>30</v>
      </c>
      <c r="F7" s="68">
        <f t="shared" ref="F7:F19" si="1">C7*1000*E7%</f>
        <v>150000</v>
      </c>
      <c r="G7" s="69">
        <f t="shared" ref="G7:G19" si="2">F7/$F$20</f>
        <v>0.10714285714285714</v>
      </c>
      <c r="I7" s="81">
        <v>30</v>
      </c>
      <c r="J7" s="78">
        <f t="shared" ref="J7:J19" si="3">$K$3*I7%</f>
        <v>0.75</v>
      </c>
      <c r="K7" s="78">
        <f t="shared" ref="K7:K19" si="4">J7*$K$4</f>
        <v>7.5</v>
      </c>
      <c r="L7" s="68">
        <f t="shared" ref="L7:L19" si="5">C7*1000*I7%*$K$3</f>
        <v>375000</v>
      </c>
      <c r="M7" s="69">
        <f t="shared" ref="M7:M19" si="6">L7/$L$20</f>
        <v>0.10714285714285714</v>
      </c>
      <c r="O7" s="85">
        <v>0.75</v>
      </c>
      <c r="P7" s="87">
        <f t="shared" ref="P7:P19" si="7">O7/$O$20</f>
        <v>0.21428571428571427</v>
      </c>
      <c r="Q7" s="78">
        <f t="shared" ref="Q7:Q19" si="8">O7*$Q$4</f>
        <v>7.5</v>
      </c>
      <c r="R7" s="68">
        <f t="shared" ref="R7:R19" si="9">C7*1000*O7</f>
        <v>375000</v>
      </c>
      <c r="S7" s="69">
        <f t="shared" ref="S7:S19" si="10">R7/$R$20</f>
        <v>9.6153846153846159E-2</v>
      </c>
    </row>
    <row r="8" spans="1:19" x14ac:dyDescent="0.2">
      <c r="A8" s="23" t="s">
        <v>13</v>
      </c>
      <c r="B8" s="20">
        <v>3</v>
      </c>
      <c r="C8" s="21">
        <f t="shared" si="0"/>
        <v>333.33333333333331</v>
      </c>
      <c r="E8" s="67"/>
      <c r="F8" s="68">
        <f t="shared" si="1"/>
        <v>0</v>
      </c>
      <c r="G8" s="69">
        <f t="shared" si="2"/>
        <v>0</v>
      </c>
      <c r="I8" s="81"/>
      <c r="J8" s="78">
        <f t="shared" si="3"/>
        <v>0</v>
      </c>
      <c r="K8" s="78">
        <f t="shared" si="4"/>
        <v>0</v>
      </c>
      <c r="L8" s="68">
        <f t="shared" si="5"/>
        <v>0</v>
      </c>
      <c r="M8" s="69">
        <f t="shared" si="6"/>
        <v>0</v>
      </c>
      <c r="O8" s="85"/>
      <c r="P8" s="87">
        <f t="shared" si="7"/>
        <v>0</v>
      </c>
      <c r="Q8" s="78">
        <f t="shared" si="8"/>
        <v>0</v>
      </c>
      <c r="R8" s="68">
        <f t="shared" si="9"/>
        <v>0</v>
      </c>
      <c r="S8" s="69">
        <f t="shared" si="10"/>
        <v>0</v>
      </c>
    </row>
    <row r="9" spans="1:19" x14ac:dyDescent="0.2">
      <c r="A9" s="18" t="s">
        <v>7</v>
      </c>
      <c r="B9" s="20">
        <v>1.1000000000000001</v>
      </c>
      <c r="C9" s="21">
        <f t="shared" si="0"/>
        <v>909.09090909090901</v>
      </c>
      <c r="E9" s="70"/>
      <c r="F9" s="68">
        <f t="shared" si="1"/>
        <v>0</v>
      </c>
      <c r="G9" s="69">
        <f t="shared" si="2"/>
        <v>0</v>
      </c>
      <c r="I9" s="81"/>
      <c r="J9" s="78">
        <f t="shared" si="3"/>
        <v>0</v>
      </c>
      <c r="K9" s="78">
        <f t="shared" si="4"/>
        <v>0</v>
      </c>
      <c r="L9" s="68">
        <f t="shared" si="5"/>
        <v>0</v>
      </c>
      <c r="M9" s="69">
        <f t="shared" si="6"/>
        <v>0</v>
      </c>
      <c r="O9" s="85"/>
      <c r="P9" s="87">
        <f t="shared" si="7"/>
        <v>0</v>
      </c>
      <c r="Q9" s="78">
        <f t="shared" si="8"/>
        <v>0</v>
      </c>
      <c r="R9" s="68">
        <f t="shared" si="9"/>
        <v>0</v>
      </c>
      <c r="S9" s="69">
        <f t="shared" si="10"/>
        <v>0</v>
      </c>
    </row>
    <row r="10" spans="1:19" x14ac:dyDescent="0.2">
      <c r="A10" s="23" t="s">
        <v>10</v>
      </c>
      <c r="B10" s="22">
        <v>0.25</v>
      </c>
      <c r="C10" s="21">
        <f t="shared" si="0"/>
        <v>4000</v>
      </c>
      <c r="E10" s="67"/>
      <c r="F10" s="68">
        <f t="shared" si="1"/>
        <v>0</v>
      </c>
      <c r="G10" s="69">
        <f t="shared" si="2"/>
        <v>0</v>
      </c>
      <c r="I10" s="81"/>
      <c r="J10" s="78">
        <f t="shared" si="3"/>
        <v>0</v>
      </c>
      <c r="K10" s="78">
        <f t="shared" si="4"/>
        <v>0</v>
      </c>
      <c r="L10" s="68">
        <f t="shared" si="5"/>
        <v>0</v>
      </c>
      <c r="M10" s="69">
        <f t="shared" si="6"/>
        <v>0</v>
      </c>
      <c r="O10" s="85"/>
      <c r="P10" s="87">
        <f t="shared" si="7"/>
        <v>0</v>
      </c>
      <c r="Q10" s="78">
        <f t="shared" si="8"/>
        <v>0</v>
      </c>
      <c r="R10" s="68">
        <f t="shared" si="9"/>
        <v>0</v>
      </c>
      <c r="S10" s="69">
        <f t="shared" si="10"/>
        <v>0</v>
      </c>
    </row>
    <row r="11" spans="1:19" x14ac:dyDescent="0.2">
      <c r="A11" s="23" t="s">
        <v>16</v>
      </c>
      <c r="B11" s="20">
        <v>2.5</v>
      </c>
      <c r="C11" s="21">
        <f t="shared" si="0"/>
        <v>400</v>
      </c>
      <c r="E11" s="67"/>
      <c r="F11" s="68">
        <f t="shared" si="1"/>
        <v>0</v>
      </c>
      <c r="G11" s="69">
        <f t="shared" si="2"/>
        <v>0</v>
      </c>
      <c r="I11" s="81"/>
      <c r="J11" s="78">
        <f t="shared" si="3"/>
        <v>0</v>
      </c>
      <c r="K11" s="78">
        <f t="shared" si="4"/>
        <v>0</v>
      </c>
      <c r="L11" s="68">
        <f t="shared" si="5"/>
        <v>0</v>
      </c>
      <c r="M11" s="69">
        <f t="shared" si="6"/>
        <v>0</v>
      </c>
      <c r="O11" s="85">
        <v>1</v>
      </c>
      <c r="P11" s="87">
        <f t="shared" si="7"/>
        <v>0.2857142857142857</v>
      </c>
      <c r="Q11" s="78">
        <f t="shared" si="8"/>
        <v>10</v>
      </c>
      <c r="R11" s="68">
        <f t="shared" si="9"/>
        <v>400000</v>
      </c>
      <c r="S11" s="69">
        <f t="shared" si="10"/>
        <v>0.10256410256410256</v>
      </c>
    </row>
    <row r="12" spans="1:19" x14ac:dyDescent="0.2">
      <c r="A12" s="23" t="s">
        <v>15</v>
      </c>
      <c r="B12" s="20">
        <v>2.5</v>
      </c>
      <c r="C12" s="21">
        <f t="shared" si="0"/>
        <v>400</v>
      </c>
      <c r="E12" s="67"/>
      <c r="F12" s="68">
        <f t="shared" si="1"/>
        <v>0</v>
      </c>
      <c r="G12" s="69">
        <f t="shared" si="2"/>
        <v>0</v>
      </c>
      <c r="I12" s="81"/>
      <c r="J12" s="78">
        <f t="shared" si="3"/>
        <v>0</v>
      </c>
      <c r="K12" s="78">
        <f t="shared" si="4"/>
        <v>0</v>
      </c>
      <c r="L12" s="68">
        <f t="shared" si="5"/>
        <v>0</v>
      </c>
      <c r="M12" s="69">
        <f t="shared" si="6"/>
        <v>0</v>
      </c>
      <c r="O12" s="85"/>
      <c r="P12" s="87">
        <f t="shared" si="7"/>
        <v>0</v>
      </c>
      <c r="Q12" s="78">
        <f t="shared" si="8"/>
        <v>0</v>
      </c>
      <c r="R12" s="68">
        <f t="shared" si="9"/>
        <v>0</v>
      </c>
      <c r="S12" s="69">
        <f t="shared" si="10"/>
        <v>0</v>
      </c>
    </row>
    <row r="13" spans="1:19" x14ac:dyDescent="0.2">
      <c r="A13" s="23" t="s">
        <v>12</v>
      </c>
      <c r="B13" s="20">
        <v>2.2000000000000002</v>
      </c>
      <c r="C13" s="21">
        <f t="shared" si="0"/>
        <v>454.5454545454545</v>
      </c>
      <c r="E13" s="67"/>
      <c r="F13" s="68">
        <f t="shared" si="1"/>
        <v>0</v>
      </c>
      <c r="G13" s="69">
        <f t="shared" si="2"/>
        <v>0</v>
      </c>
      <c r="I13" s="81"/>
      <c r="J13" s="78">
        <f t="shared" si="3"/>
        <v>0</v>
      </c>
      <c r="K13" s="78">
        <f t="shared" si="4"/>
        <v>0</v>
      </c>
      <c r="L13" s="68">
        <f t="shared" si="5"/>
        <v>0</v>
      </c>
      <c r="M13" s="69">
        <f t="shared" si="6"/>
        <v>0</v>
      </c>
      <c r="O13" s="85"/>
      <c r="P13" s="87">
        <f t="shared" si="7"/>
        <v>0</v>
      </c>
      <c r="Q13" s="78">
        <f t="shared" si="8"/>
        <v>0</v>
      </c>
      <c r="R13" s="68">
        <f t="shared" si="9"/>
        <v>0</v>
      </c>
      <c r="S13" s="69">
        <f t="shared" si="10"/>
        <v>0</v>
      </c>
    </row>
    <row r="14" spans="1:19" x14ac:dyDescent="0.2">
      <c r="A14" s="18" t="s">
        <v>8</v>
      </c>
      <c r="B14" s="20">
        <v>0.8</v>
      </c>
      <c r="C14" s="21">
        <f t="shared" si="0"/>
        <v>1250</v>
      </c>
      <c r="E14" s="67"/>
      <c r="F14" s="68">
        <f t="shared" si="1"/>
        <v>0</v>
      </c>
      <c r="G14" s="69">
        <f t="shared" si="2"/>
        <v>0</v>
      </c>
      <c r="I14" s="81"/>
      <c r="J14" s="78">
        <f t="shared" si="3"/>
        <v>0</v>
      </c>
      <c r="K14" s="78">
        <f t="shared" si="4"/>
        <v>0</v>
      </c>
      <c r="L14" s="68">
        <f t="shared" si="5"/>
        <v>0</v>
      </c>
      <c r="M14" s="69">
        <f t="shared" si="6"/>
        <v>0</v>
      </c>
      <c r="O14" s="85"/>
      <c r="P14" s="87">
        <f t="shared" si="7"/>
        <v>0</v>
      </c>
      <c r="Q14" s="78">
        <f t="shared" si="8"/>
        <v>0</v>
      </c>
      <c r="R14" s="68">
        <f t="shared" si="9"/>
        <v>0</v>
      </c>
      <c r="S14" s="69">
        <f t="shared" si="10"/>
        <v>0</v>
      </c>
    </row>
    <row r="15" spans="1:19" x14ac:dyDescent="0.2">
      <c r="A15" s="23" t="s">
        <v>14</v>
      </c>
      <c r="B15" s="20">
        <v>0.6</v>
      </c>
      <c r="C15" s="21">
        <f t="shared" si="0"/>
        <v>1666.6666666666667</v>
      </c>
      <c r="E15" s="67"/>
      <c r="F15" s="68">
        <f t="shared" si="1"/>
        <v>0</v>
      </c>
      <c r="G15" s="69">
        <f t="shared" si="2"/>
        <v>0</v>
      </c>
      <c r="I15" s="81"/>
      <c r="J15" s="78">
        <f t="shared" si="3"/>
        <v>0</v>
      </c>
      <c r="K15" s="78">
        <f t="shared" si="4"/>
        <v>0</v>
      </c>
      <c r="L15" s="68">
        <f t="shared" si="5"/>
        <v>0</v>
      </c>
      <c r="M15" s="69">
        <f t="shared" si="6"/>
        <v>0</v>
      </c>
      <c r="O15" s="85"/>
      <c r="P15" s="87">
        <f t="shared" si="7"/>
        <v>0</v>
      </c>
      <c r="Q15" s="78">
        <f t="shared" si="8"/>
        <v>0</v>
      </c>
      <c r="R15" s="68">
        <f t="shared" si="9"/>
        <v>0</v>
      </c>
      <c r="S15" s="69">
        <f t="shared" si="10"/>
        <v>0</v>
      </c>
    </row>
    <row r="16" spans="1:19" x14ac:dyDescent="0.2">
      <c r="A16" s="18" t="s">
        <v>0</v>
      </c>
      <c r="B16" s="20">
        <v>2</v>
      </c>
      <c r="C16" s="21">
        <f t="shared" si="0"/>
        <v>500</v>
      </c>
      <c r="E16" s="67">
        <v>10</v>
      </c>
      <c r="F16" s="68">
        <f t="shared" si="1"/>
        <v>50000</v>
      </c>
      <c r="G16" s="69">
        <f t="shared" si="2"/>
        <v>3.5714285714285712E-2</v>
      </c>
      <c r="I16" s="81">
        <v>10</v>
      </c>
      <c r="J16" s="78">
        <f t="shared" si="3"/>
        <v>0.25</v>
      </c>
      <c r="K16" s="78">
        <f t="shared" si="4"/>
        <v>2.5</v>
      </c>
      <c r="L16" s="68">
        <f t="shared" si="5"/>
        <v>125000</v>
      </c>
      <c r="M16" s="69">
        <f t="shared" si="6"/>
        <v>3.5714285714285712E-2</v>
      </c>
      <c r="O16" s="85">
        <v>0.25</v>
      </c>
      <c r="P16" s="87">
        <f t="shared" si="7"/>
        <v>7.1428571428571425E-2</v>
      </c>
      <c r="Q16" s="78">
        <f t="shared" si="8"/>
        <v>2.5</v>
      </c>
      <c r="R16" s="68">
        <f t="shared" si="9"/>
        <v>125000</v>
      </c>
      <c r="S16" s="69">
        <f t="shared" si="10"/>
        <v>3.2051282051282048E-2</v>
      </c>
    </row>
    <row r="17" spans="1:19" x14ac:dyDescent="0.2">
      <c r="A17" s="18" t="s">
        <v>1</v>
      </c>
      <c r="B17" s="20">
        <v>0.7</v>
      </c>
      <c r="C17" s="21">
        <f t="shared" si="0"/>
        <v>1428.5714285714287</v>
      </c>
      <c r="E17" s="71"/>
      <c r="F17" s="68">
        <f t="shared" si="1"/>
        <v>0</v>
      </c>
      <c r="G17" s="69">
        <f t="shared" si="2"/>
        <v>0</v>
      </c>
      <c r="I17" s="81"/>
      <c r="J17" s="78">
        <f t="shared" si="3"/>
        <v>0</v>
      </c>
      <c r="K17" s="78">
        <f t="shared" si="4"/>
        <v>0</v>
      </c>
      <c r="L17" s="68">
        <f t="shared" si="5"/>
        <v>0</v>
      </c>
      <c r="M17" s="69">
        <f t="shared" si="6"/>
        <v>0</v>
      </c>
      <c r="O17" s="85"/>
      <c r="P17" s="87">
        <f t="shared" si="7"/>
        <v>0</v>
      </c>
      <c r="Q17" s="78">
        <f t="shared" si="8"/>
        <v>0</v>
      </c>
      <c r="R17" s="68">
        <f t="shared" si="9"/>
        <v>0</v>
      </c>
      <c r="S17" s="69">
        <f t="shared" si="10"/>
        <v>0</v>
      </c>
    </row>
    <row r="18" spans="1:19" x14ac:dyDescent="0.2">
      <c r="A18" s="18" t="s">
        <v>2</v>
      </c>
      <c r="B18" s="20">
        <v>0.7</v>
      </c>
      <c r="C18" s="21">
        <f t="shared" si="0"/>
        <v>1428.5714285714287</v>
      </c>
      <c r="E18" s="67"/>
      <c r="F18" s="68">
        <f t="shared" si="1"/>
        <v>0</v>
      </c>
      <c r="G18" s="69">
        <f t="shared" si="2"/>
        <v>0</v>
      </c>
      <c r="I18" s="81"/>
      <c r="J18" s="78">
        <f t="shared" si="3"/>
        <v>0</v>
      </c>
      <c r="K18" s="78">
        <f t="shared" si="4"/>
        <v>0</v>
      </c>
      <c r="L18" s="68">
        <f t="shared" si="5"/>
        <v>0</v>
      </c>
      <c r="M18" s="69">
        <f t="shared" si="6"/>
        <v>0</v>
      </c>
      <c r="O18" s="85"/>
      <c r="P18" s="87">
        <f t="shared" si="7"/>
        <v>0</v>
      </c>
      <c r="Q18" s="78">
        <f t="shared" si="8"/>
        <v>0</v>
      </c>
      <c r="R18" s="68">
        <f t="shared" si="9"/>
        <v>0</v>
      </c>
      <c r="S18" s="69">
        <f t="shared" si="10"/>
        <v>0</v>
      </c>
    </row>
    <row r="19" spans="1:19" x14ac:dyDescent="0.2">
      <c r="A19" s="26" t="s">
        <v>3</v>
      </c>
      <c r="B19" s="27">
        <v>2</v>
      </c>
      <c r="C19" s="28">
        <f t="shared" si="0"/>
        <v>500</v>
      </c>
      <c r="E19" s="67"/>
      <c r="F19" s="68">
        <f t="shared" si="1"/>
        <v>0</v>
      </c>
      <c r="G19" s="69">
        <f t="shared" si="2"/>
        <v>0</v>
      </c>
      <c r="I19" s="82"/>
      <c r="J19" s="78">
        <f t="shared" si="3"/>
        <v>0</v>
      </c>
      <c r="K19" s="78">
        <f t="shared" si="4"/>
        <v>0</v>
      </c>
      <c r="L19" s="68">
        <f t="shared" si="5"/>
        <v>0</v>
      </c>
      <c r="M19" s="69">
        <f t="shared" si="6"/>
        <v>0</v>
      </c>
      <c r="O19" s="86"/>
      <c r="P19" s="87">
        <f t="shared" si="7"/>
        <v>0</v>
      </c>
      <c r="Q19" s="78">
        <f t="shared" si="8"/>
        <v>0</v>
      </c>
      <c r="R19" s="68">
        <f t="shared" si="9"/>
        <v>0</v>
      </c>
      <c r="S19" s="69">
        <f t="shared" si="10"/>
        <v>0</v>
      </c>
    </row>
    <row r="20" spans="1:19" ht="13.5" thickBot="1" x14ac:dyDescent="0.25">
      <c r="A20" s="29"/>
      <c r="B20" s="30"/>
      <c r="C20" s="31"/>
      <c r="D20" s="49" t="s">
        <v>18</v>
      </c>
      <c r="E20" s="72">
        <f>SUM(E6:E19)</f>
        <v>100</v>
      </c>
      <c r="F20" s="51">
        <f>SUM(F6:F19)</f>
        <v>1400000</v>
      </c>
      <c r="G20" s="73">
        <f>SUM(G6:G19)</f>
        <v>0.99999999999999989</v>
      </c>
      <c r="I20" s="72">
        <f>SUM(I6:I19)</f>
        <v>100</v>
      </c>
      <c r="J20" s="89">
        <f>SUM(J6:J19)</f>
        <v>2.5</v>
      </c>
      <c r="K20" s="89">
        <f>SUM(K6:K19)</f>
        <v>25</v>
      </c>
      <c r="L20" s="51">
        <f>SUM(L6:L19)</f>
        <v>3500000</v>
      </c>
      <c r="M20" s="73">
        <f>SUM(M6:M19)</f>
        <v>0.99999999999999989</v>
      </c>
      <c r="O20" s="90">
        <f>SUM(O6:O19)</f>
        <v>3.5</v>
      </c>
      <c r="P20" s="52">
        <f>SUM(P6:P19)</f>
        <v>0.99999999999999989</v>
      </c>
      <c r="Q20" s="89">
        <f>SUM(Q6:Q19)</f>
        <v>35</v>
      </c>
      <c r="R20" s="51">
        <f>SUM(R6:R19)</f>
        <v>3900000</v>
      </c>
      <c r="S20" s="73">
        <f>SUM(S6:S19)</f>
        <v>1</v>
      </c>
    </row>
    <row r="21" spans="1:19" ht="26.25" customHeight="1" thickTop="1" x14ac:dyDescent="0.2">
      <c r="A21" s="92" t="s">
        <v>26</v>
      </c>
      <c r="B21" s="92"/>
      <c r="C21" s="92"/>
    </row>
    <row r="22" spans="1:19" ht="38.25" customHeight="1" x14ac:dyDescent="0.2">
      <c r="A22" s="92" t="s">
        <v>27</v>
      </c>
      <c r="B22" s="92"/>
      <c r="C22" s="92"/>
      <c r="L22" s="68"/>
    </row>
    <row r="24" spans="1:19" x14ac:dyDescent="0.2">
      <c r="A24" s="32" t="s">
        <v>24</v>
      </c>
      <c r="B24" s="33"/>
      <c r="C24" s="33"/>
      <c r="D24" s="34"/>
      <c r="E24" s="41"/>
      <c r="F24" s="41"/>
      <c r="G24" s="45"/>
    </row>
    <row r="25" spans="1:19" x14ac:dyDescent="0.2">
      <c r="A25" s="35" t="s">
        <v>28</v>
      </c>
      <c r="B25" s="36"/>
      <c r="C25" s="36"/>
      <c r="D25" s="37"/>
      <c r="E25" s="42"/>
      <c r="F25" s="42"/>
      <c r="G25" s="46"/>
    </row>
    <row r="26" spans="1:19" x14ac:dyDescent="0.2">
      <c r="A26" s="38" t="s">
        <v>25</v>
      </c>
      <c r="B26" s="39"/>
      <c r="C26" s="39"/>
      <c r="D26" s="40"/>
      <c r="E26" s="10"/>
      <c r="F26" s="10"/>
      <c r="G26" s="47"/>
    </row>
  </sheetData>
  <mergeCells count="3">
    <mergeCell ref="A21:C21"/>
    <mergeCell ref="A22:C22"/>
    <mergeCell ref="E4:G4"/>
  </mergeCells>
  <conditionalFormatting sqref="E20">
    <cfRule type="cellIs" dxfId="15" priority="26" stopIfTrue="1" operator="lessThan">
      <formula>100</formula>
    </cfRule>
    <cfRule type="cellIs" dxfId="14" priority="27" stopIfTrue="1" operator="greaterThan">
      <formula>100</formula>
    </cfRule>
  </conditionalFormatting>
  <conditionalFormatting sqref="F6:G19">
    <cfRule type="cellIs" dxfId="13" priority="25" stopIfTrue="1" operator="equal">
      <formula>0</formula>
    </cfRule>
  </conditionalFormatting>
  <conditionalFormatting sqref="G20">
    <cfRule type="cellIs" dxfId="12" priority="23" stopIfTrue="1" operator="lessThan">
      <formula>1</formula>
    </cfRule>
    <cfRule type="cellIs" dxfId="11" priority="24" stopIfTrue="1" operator="greaterThan">
      <formula>1</formula>
    </cfRule>
  </conditionalFormatting>
  <conditionalFormatting sqref="I20">
    <cfRule type="cellIs" dxfId="10" priority="19" stopIfTrue="1" operator="lessThan">
      <formula>100</formula>
    </cfRule>
    <cfRule type="cellIs" dxfId="9" priority="20" stopIfTrue="1" operator="greaterThan">
      <formula>100</formula>
    </cfRule>
  </conditionalFormatting>
  <conditionalFormatting sqref="L6:M19">
    <cfRule type="cellIs" dxfId="8" priority="18" stopIfTrue="1" operator="equal">
      <formula>0</formula>
    </cfRule>
  </conditionalFormatting>
  <conditionalFormatting sqref="M20">
    <cfRule type="cellIs" dxfId="7" priority="16" stopIfTrue="1" operator="lessThan">
      <formula>1</formula>
    </cfRule>
    <cfRule type="cellIs" dxfId="6" priority="17" stopIfTrue="1" operator="greaterThan">
      <formula>1</formula>
    </cfRule>
  </conditionalFormatting>
  <conditionalFormatting sqref="J6:K19">
    <cfRule type="cellIs" dxfId="5" priority="15" stopIfTrue="1" operator="equal">
      <formula>0</formula>
    </cfRule>
  </conditionalFormatting>
  <conditionalFormatting sqref="R6:S19">
    <cfRule type="cellIs" dxfId="4" priority="12" stopIfTrue="1" operator="equal">
      <formula>0</formula>
    </cfRule>
  </conditionalFormatting>
  <conditionalFormatting sqref="S20">
    <cfRule type="cellIs" dxfId="3" priority="10" stopIfTrue="1" operator="lessThan">
      <formula>1</formula>
    </cfRule>
    <cfRule type="cellIs" dxfId="2" priority="11" stopIfTrue="1" operator="greaterThan">
      <formula>1</formula>
    </cfRule>
  </conditionalFormatting>
  <conditionalFormatting sqref="P6:Q19">
    <cfRule type="cellIs" dxfId="1" priority="9" stopIfTrue="1" operator="equal">
      <formula>0</formula>
    </cfRule>
  </conditionalFormatting>
  <conditionalFormatting sqref="L22">
    <cfRule type="cellIs" dxfId="0" priority="8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Spirepst danske forsøk</vt:lpstr>
      <vt:lpstr>Frøblanding, referanse</vt:lpstr>
      <vt:lpstr>Frøblanding, beregning</vt:lpstr>
    </vt:vector>
  </TitlesOfParts>
  <Company>Hedmark Forsøksring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Oddbjørn Kval-Engstad</dc:creator>
  <cp:lastModifiedBy>Heidi Rohde</cp:lastModifiedBy>
  <cp:lastPrinted>2003-05-19T11:40:35Z</cp:lastPrinted>
  <dcterms:created xsi:type="dcterms:W3CDTF">2003-04-15T11:15:02Z</dcterms:created>
  <dcterms:modified xsi:type="dcterms:W3CDTF">2021-05-12T08:14:58Z</dcterms:modified>
</cp:coreProperties>
</file>